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M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E0E0"/>
      </patternFill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3" borderId="1" pivotButton="0" quotePrefix="0" xfId="0"/>
    <xf numFmtId="0" fontId="1" fillId="4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0"/>
  <sheetViews>
    <sheetView workbookViewId="0">
      <selection activeCell="A1" sqref="A1"/>
    </sheetView>
  </sheetViews>
  <sheetFormatPr baseColWidth="8" defaultRowHeight="15"/>
  <cols>
    <col width="26" customWidth="1" min="1" max="1"/>
    <col width="13" customWidth="1" min="2" max="2"/>
    <col width="14" customWidth="1" min="3" max="3"/>
    <col width="9" customWidth="1" min="4" max="4"/>
    <col width="8" customWidth="1" min="5" max="5"/>
    <col width="11" customWidth="1" min="6" max="6"/>
    <col width="11" customWidth="1" min="7" max="7"/>
    <col width="11" customWidth="1" min="8" max="8"/>
    <col width="9" customWidth="1" min="9" max="9"/>
    <col width="12" customWidth="1" min="10" max="10"/>
    <col width="9" customWidth="1" min="11" max="11"/>
    <col width="14" customWidth="1" min="12" max="12"/>
    <col width="10" customWidth="1" min="13" max="13"/>
    <col width="9" customWidth="1" min="14" max="14"/>
    <col width="11" customWidth="1" min="15" max="15"/>
    <col width="9" customWidth="1" min="16" max="16"/>
    <col width="14" customWidth="1" min="17" max="17"/>
    <col width="14" customWidth="1" min="18" max="18"/>
    <col width="30" customWidth="1" min="19" max="19"/>
    <col width="18" customWidth="1" min="20" max="20"/>
    <col width="12" customWidth="1" min="21" max="21"/>
    <col width="11" customWidth="1" min="22" max="22"/>
  </cols>
  <sheetData>
    <row r="1">
      <c r="A1" s="1" t="inlineStr">
        <is>
          <t>Client Name:</t>
        </is>
      </c>
      <c r="B1" t="inlineStr">
        <is>
          <t>SciQ Demo</t>
        </is>
      </c>
    </row>
    <row r="2">
      <c r="A2" s="1" t="inlineStr">
        <is>
          <t>Molecule / Compound / Product</t>
        </is>
      </c>
      <c r="B2" t="inlineStr">
        <is>
          <t>Aspirin (CAS 50-78-2)</t>
        </is>
      </c>
    </row>
    <row r="3">
      <c r="A3" s="1" t="inlineStr">
        <is>
          <t>Reference (Literature/Patent)</t>
        </is>
      </c>
      <c r="B3" t="inlineStr">
        <is>
          <t>IBM RXN retrosynthesis (SciQ v1.0)</t>
        </is>
      </c>
    </row>
    <row r="4">
      <c r="A4" s="1" t="inlineStr">
        <is>
          <t>Quantity (Kg)</t>
        </is>
      </c>
      <c r="B4" t="n">
        <v>100</v>
      </c>
    </row>
    <row r="5">
      <c r="A5" s="1" t="inlineStr">
        <is>
          <t>Contigency</t>
        </is>
      </c>
      <c r="B5" t="n">
        <v>0.2</v>
      </c>
    </row>
    <row r="6">
      <c r="A6" s="1" t="inlineStr">
        <is>
          <t>Internal reference code</t>
        </is>
      </c>
      <c r="B6" t="inlineStr"/>
    </row>
    <row r="7">
      <c r="A7" s="1" t="inlineStr">
        <is>
          <t>Specification</t>
        </is>
      </c>
      <c r="B7" t="inlineStr"/>
    </row>
    <row r="8">
      <c r="A8" s="2" t="inlineStr">
        <is>
          <t>Chemical Name</t>
        </is>
      </c>
      <c r="B8" s="2" t="inlineStr">
        <is>
          <t>CAS Number</t>
        </is>
      </c>
      <c r="C8" s="2" t="inlineStr">
        <is>
          <t>SAP / Internal RM code</t>
        </is>
      </c>
      <c r="D8" s="2" t="inlineStr">
        <is>
          <t>Molecular weight</t>
        </is>
      </c>
      <c r="E8" s="2" t="inlineStr">
        <is>
          <t>Density</t>
        </is>
      </c>
      <c r="F8" s="2" t="inlineStr">
        <is>
          <t>Molar yield %(Theoritical)</t>
        </is>
      </c>
      <c r="G8" s="2" t="inlineStr">
        <is>
          <t>Molar yield % (Assumed)</t>
        </is>
      </c>
      <c r="H8" s="2" t="inlineStr">
        <is>
          <t>No of Equivalance or volume</t>
        </is>
      </c>
      <c r="I8" s="2" t="inlineStr">
        <is>
          <t>Yield (Wt/Wt)</t>
        </is>
      </c>
      <c r="J8" s="2" t="inlineStr">
        <is>
          <t>Quantity Required (Kg)</t>
        </is>
      </c>
      <c r="K8" s="2" t="inlineStr">
        <is>
          <t>% of Recovery</t>
        </is>
      </c>
      <c r="L8" s="2" t="inlineStr">
        <is>
          <t>Quantity Required after recovery</t>
        </is>
      </c>
      <c r="M8" s="2" t="inlineStr">
        <is>
          <t>Unit cost ($)</t>
        </is>
      </c>
      <c r="N8" s="2" t="inlineStr">
        <is>
          <t>GST / Tax (%)</t>
        </is>
      </c>
      <c r="O8" s="2" t="inlineStr">
        <is>
          <t>Total cost ($)</t>
        </is>
      </c>
      <c r="P8" s="2" t="inlineStr">
        <is>
          <t>% Contribution</t>
        </is>
      </c>
      <c r="Q8" s="2" t="inlineStr">
        <is>
          <t>Supplier name</t>
        </is>
      </c>
      <c r="R8" s="2" t="inlineStr">
        <is>
          <t>Supplier Lead time</t>
        </is>
      </c>
      <c r="S8" s="2" t="inlineStr">
        <is>
          <t>Remarks</t>
        </is>
      </c>
      <c r="T8" s="2" t="inlineStr">
        <is>
          <t>Name of the reaction</t>
        </is>
      </c>
      <c r="U8" s="2" t="inlineStr">
        <is>
          <t>Scale of available product</t>
        </is>
      </c>
      <c r="V8" s="2" t="inlineStr">
        <is>
          <t>Criticality</t>
        </is>
      </c>
    </row>
    <row r="9">
      <c r="A9" s="3" t="inlineStr">
        <is>
          <t>2-acetoxybenzaldehyde</t>
        </is>
      </c>
      <c r="B9" s="3" t="inlineStr">
        <is>
          <t>5663-67-2</t>
        </is>
      </c>
      <c r="C9" s="3" t="n"/>
      <c r="D9" s="3" t="n">
        <v>164.16</v>
      </c>
      <c r="E9" s="3" t="n"/>
      <c r="F9" s="3" t="n"/>
      <c r="G9" s="3" t="n"/>
      <c r="H9" s="3" t="n">
        <v>1</v>
      </c>
      <c r="I9" s="3" t="n"/>
      <c r="J9" s="3">
        <f>($J$28/$D$28)*D9*H9</f>
        <v/>
      </c>
      <c r="K9" s="3" t="n">
        <v>0</v>
      </c>
      <c r="L9" s="3">
        <f>J9-(J9*K9)</f>
        <v/>
      </c>
      <c r="M9" s="3" t="n"/>
      <c r="N9" s="3">
        <f>M9*0.1</f>
        <v/>
      </c>
      <c r="O9" s="3">
        <f>L9*(M9+N9)</f>
        <v/>
      </c>
      <c r="P9" s="3">
        <f>IF($O$29=0,0,O9/$O$29)</f>
        <v/>
      </c>
      <c r="Q9" s="3" t="n"/>
      <c r="R9" s="3" t="n"/>
      <c r="S9" s="3" t="inlineStr">
        <is>
          <t>substrate | src:historical_quote</t>
        </is>
      </c>
      <c r="T9" s="3" t="n"/>
      <c r="U9" s="3" t="n"/>
      <c r="V9" s="3" t="n"/>
    </row>
    <row r="10">
      <c r="A10" s="3" t="inlineStr">
        <is>
          <t>Substrate-2</t>
        </is>
      </c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>
        <v>0</v>
      </c>
      <c r="L10" s="3" t="n"/>
      <c r="M10" s="3" t="n"/>
      <c r="N10" s="3" t="n"/>
      <c r="O10" s="3" t="n"/>
      <c r="P10" s="3" t="n"/>
      <c r="Q10" s="3" t="n"/>
      <c r="R10" s="3" t="n"/>
      <c r="S10" s="3" t="n"/>
      <c r="T10" s="3" t="n"/>
      <c r="U10" s="3" t="n"/>
      <c r="V10" s="3" t="n"/>
    </row>
    <row r="11">
      <c r="A11" s="3" t="inlineStr">
        <is>
          <t>Substrate-3</t>
        </is>
      </c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>
        <v>0</v>
      </c>
      <c r="L11" s="3" t="n"/>
      <c r="M11" s="3" t="n"/>
      <c r="N11" s="3" t="n"/>
      <c r="O11" s="3" t="n"/>
      <c r="P11" s="3" t="n"/>
      <c r="Q11" s="3" t="n"/>
      <c r="R11" s="3" t="n"/>
      <c r="S11" s="3" t="n"/>
      <c r="T11" s="3" t="n"/>
      <c r="U11" s="3" t="n"/>
      <c r="V11" s="3" t="n"/>
    </row>
    <row r="12">
      <c r="A12" s="3" t="inlineStr">
        <is>
          <t>Substrate-4</t>
        </is>
      </c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>
        <v>0</v>
      </c>
      <c r="L12" s="3" t="n"/>
      <c r="M12" s="3" t="n"/>
      <c r="N12" s="3" t="n"/>
      <c r="O12" s="3" t="n"/>
      <c r="P12" s="3" t="n"/>
      <c r="Q12" s="3" t="n"/>
      <c r="R12" s="3" t="n"/>
      <c r="S12" s="3" t="n"/>
      <c r="T12" s="3" t="n"/>
      <c r="U12" s="3" t="n"/>
      <c r="V12" s="3" t="n"/>
    </row>
    <row r="13">
      <c r="A13" s="3" t="inlineStr">
        <is>
          <t>Substrate-5</t>
        </is>
      </c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>
        <v>0</v>
      </c>
      <c r="L13" s="3" t="n"/>
      <c r="M13" s="3" t="n"/>
      <c r="N13" s="3" t="n"/>
      <c r="O13" s="3" t="n"/>
      <c r="P13" s="3" t="n"/>
      <c r="Q13" s="3" t="n"/>
      <c r="R13" s="3" t="n"/>
      <c r="S13" s="3" t="n"/>
      <c r="T13" s="3" t="n"/>
      <c r="U13" s="3" t="n"/>
      <c r="V13" s="3" t="n"/>
    </row>
    <row r="14">
      <c r="A14" s="3" t="inlineStr">
        <is>
          <t>brine</t>
        </is>
      </c>
      <c r="B14" s="3" t="n"/>
      <c r="C14" s="3" t="n"/>
      <c r="D14" s="3" t="n">
        <v>76.45999999999999</v>
      </c>
      <c r="E14" s="3" t="n">
        <v>1.2</v>
      </c>
      <c r="F14" s="3" t="n"/>
      <c r="G14" s="3" t="n"/>
      <c r="H14" s="3" t="n">
        <v>10</v>
      </c>
      <c r="I14" s="3" t="n"/>
      <c r="J14" s="3">
        <f>$J$28*E14*H14</f>
        <v/>
      </c>
      <c r="K14" s="3" t="n">
        <v>0</v>
      </c>
      <c r="L14" s="3">
        <f>J14-(J14*K14)</f>
        <v/>
      </c>
      <c r="M14" s="3" t="n"/>
      <c r="N14" s="3">
        <f>M14*0.1</f>
        <v/>
      </c>
      <c r="O14" s="3">
        <f>L14*(M14+N14)</f>
        <v/>
      </c>
      <c r="P14" s="3">
        <f>IF($O$29=0,0,O14/$O$29)</f>
        <v/>
      </c>
      <c r="Q14" s="3" t="n"/>
      <c r="R14" s="3" t="n"/>
      <c r="S14" s="3" t="inlineStr">
        <is>
          <t>general_chemical | src:sigma_bld</t>
        </is>
      </c>
      <c r="T14" s="3" t="n"/>
      <c r="U14" s="3" t="n"/>
      <c r="V14" s="3" t="n"/>
    </row>
    <row r="15">
      <c r="A15" s="3" t="inlineStr">
        <is>
          <t>Na2SO4</t>
        </is>
      </c>
      <c r="B15" s="3" t="inlineStr">
        <is>
          <t>7757-82-6</t>
        </is>
      </c>
      <c r="C15" s="3" t="n"/>
      <c r="D15" s="3" t="n">
        <v>142.04</v>
      </c>
      <c r="E15" s="3" t="n"/>
      <c r="F15" s="3" t="n"/>
      <c r="G15" s="3" t="n"/>
      <c r="H15" s="4" t="n">
        <v>1</v>
      </c>
      <c r="I15" s="3" t="n"/>
      <c r="J15" s="3">
        <f>($J$28/$D$28)*D15*H15</f>
        <v/>
      </c>
      <c r="K15" s="3" t="n">
        <v>0</v>
      </c>
      <c r="L15" s="3">
        <f>J15-(J15*K15)</f>
        <v/>
      </c>
      <c r="M15" s="3" t="n"/>
      <c r="N15" s="3">
        <f>M15*0.1</f>
        <v/>
      </c>
      <c r="O15" s="3">
        <f>L15*(M15+N15)</f>
        <v/>
      </c>
      <c r="P15" s="3">
        <f>IF($O$29=0,0,O15/$O$29)</f>
        <v/>
      </c>
      <c r="Q15" s="3" t="n"/>
      <c r="R15" s="3" t="n"/>
      <c r="S15" s="3" t="inlineStr">
        <is>
          <t>general_chemical | EQ_ASSUMED_1.0 | src:sigma_bld | EQ_ASSUMED_1.0 — RXN gave no usable mmol</t>
        </is>
      </c>
      <c r="T15" s="3" t="n"/>
      <c r="U15" s="3" t="n"/>
      <c r="V15" s="3" t="n"/>
    </row>
    <row r="16">
      <c r="A16" s="3" t="inlineStr">
        <is>
          <t>General chemical-3</t>
        </is>
      </c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>
        <v>0</v>
      </c>
      <c r="L16" s="3" t="n"/>
      <c r="M16" s="3" t="n"/>
      <c r="N16" s="3" t="n"/>
      <c r="O16" s="3" t="n"/>
      <c r="P16" s="3" t="n"/>
      <c r="Q16" s="3" t="n"/>
      <c r="R16" s="3" t="n"/>
      <c r="S16" s="3" t="n"/>
      <c r="T16" s="3" t="n"/>
      <c r="U16" s="3" t="n"/>
      <c r="V16" s="3" t="n"/>
    </row>
    <row r="17">
      <c r="A17" s="3" t="inlineStr">
        <is>
          <t>Jones reagent</t>
        </is>
      </c>
      <c r="B17" s="3" t="n"/>
      <c r="C17" s="3" t="n"/>
      <c r="D17" s="3" t="n">
        <v>256.15</v>
      </c>
      <c r="E17" s="3" t="n"/>
      <c r="F17" s="3" t="n"/>
      <c r="G17" s="3" t="n"/>
      <c r="H17" s="3" t="n">
        <v>1</v>
      </c>
      <c r="I17" s="3" t="n"/>
      <c r="J17" s="3">
        <f>($J$28/$D$28)*D17*H17</f>
        <v/>
      </c>
      <c r="K17" s="3" t="n">
        <v>0</v>
      </c>
      <c r="L17" s="3">
        <f>J17-(J17*K17)</f>
        <v/>
      </c>
      <c r="M17" s="3" t="n"/>
      <c r="N17" s="3">
        <f>M17*0.1</f>
        <v/>
      </c>
      <c r="O17" s="3">
        <f>L17*(M17+N17)</f>
        <v/>
      </c>
      <c r="P17" s="3">
        <f>IF($O$29=0,0,O17/$O$29)</f>
        <v/>
      </c>
      <c r="Q17" s="3" t="n"/>
      <c r="R17" s="3" t="n"/>
      <c r="S17" s="3" t="inlineStr">
        <is>
          <t>reagent | src:sigma_bld | dropwise</t>
        </is>
      </c>
      <c r="T17" s="3" t="n"/>
      <c r="U17" s="3" t="n"/>
      <c r="V17" s="3" t="n"/>
    </row>
    <row r="18">
      <c r="A18" s="3" t="inlineStr">
        <is>
          <t>Reagent-2</t>
        </is>
      </c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>
        <v>0</v>
      </c>
      <c r="L18" s="3" t="n"/>
      <c r="M18" s="3" t="n"/>
      <c r="N18" s="3" t="n"/>
      <c r="O18" s="3" t="n"/>
      <c r="P18" s="3" t="n"/>
      <c r="Q18" s="3" t="n"/>
      <c r="R18" s="3" t="n"/>
      <c r="S18" s="3" t="n"/>
      <c r="T18" s="3" t="n"/>
      <c r="U18" s="3" t="n"/>
      <c r="V18" s="3" t="n"/>
    </row>
    <row r="19">
      <c r="A19" s="3" t="inlineStr">
        <is>
          <t>Reagent-3</t>
        </is>
      </c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>
        <v>0</v>
      </c>
      <c r="L19" s="3" t="n"/>
      <c r="M19" s="3" t="n"/>
      <c r="N19" s="3" t="n"/>
      <c r="O19" s="3" t="n"/>
      <c r="P19" s="3" t="n"/>
      <c r="Q19" s="3" t="n"/>
      <c r="R19" s="3" t="n"/>
      <c r="S19" s="3" t="n"/>
      <c r="T19" s="3" t="n"/>
      <c r="U19" s="3" t="n"/>
      <c r="V19" s="3" t="n"/>
    </row>
    <row r="20">
      <c r="A20" s="3" t="inlineStr">
        <is>
          <t>Catalyst-1</t>
        </is>
      </c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>
        <v>0</v>
      </c>
      <c r="L20" s="3" t="n"/>
      <c r="M20" s="3" t="n"/>
      <c r="N20" s="3" t="n"/>
      <c r="O20" s="3" t="n"/>
      <c r="P20" s="3" t="n"/>
      <c r="Q20" s="3" t="n"/>
      <c r="R20" s="3" t="n"/>
      <c r="S20" s="3" t="n"/>
      <c r="T20" s="3" t="n"/>
      <c r="U20" s="3" t="n"/>
      <c r="V20" s="3" t="n"/>
    </row>
    <row r="21">
      <c r="A21" s="3" t="inlineStr">
        <is>
          <t>Catalyst-2</t>
        </is>
      </c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>
        <v>0</v>
      </c>
      <c r="L21" s="3" t="n"/>
      <c r="M21" s="3" t="n"/>
      <c r="N21" s="3" t="n"/>
      <c r="O21" s="3" t="n"/>
      <c r="P21" s="3" t="n"/>
      <c r="Q21" s="3" t="n"/>
      <c r="R21" s="3" t="n"/>
      <c r="S21" s="3" t="n"/>
      <c r="T21" s="3" t="n"/>
      <c r="U21" s="3" t="n"/>
      <c r="V21" s="3" t="n"/>
    </row>
    <row r="22">
      <c r="A22" s="3" t="inlineStr">
        <is>
          <t>Catalyst-3</t>
        </is>
      </c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>
        <v>0</v>
      </c>
      <c r="L22" s="3" t="n"/>
      <c r="M22" s="3" t="n"/>
      <c r="N22" s="3" t="n"/>
      <c r="O22" s="3" t="n"/>
      <c r="P22" s="3" t="n"/>
      <c r="Q22" s="3" t="n"/>
      <c r="R22" s="3" t="n"/>
      <c r="S22" s="3" t="n"/>
      <c r="T22" s="3" t="n"/>
      <c r="U22" s="3" t="n"/>
      <c r="V22" s="3" t="n"/>
    </row>
    <row r="23">
      <c r="A23" s="3" t="inlineStr">
        <is>
          <t>acetone</t>
        </is>
      </c>
      <c r="B23" s="3" t="inlineStr">
        <is>
          <t>67-64-1</t>
        </is>
      </c>
      <c r="C23" s="3" t="n"/>
      <c r="D23" s="3" t="n">
        <v>58.08</v>
      </c>
      <c r="E23" s="3" t="n">
        <v>0.7845</v>
      </c>
      <c r="F23" s="3" t="n"/>
      <c r="G23" s="3" t="n"/>
      <c r="H23" s="3" t="n">
        <v>10</v>
      </c>
      <c r="I23" s="3" t="n"/>
      <c r="J23" s="3">
        <f>$J$28*E23*H23</f>
        <v/>
      </c>
      <c r="K23" s="3" t="n">
        <v>0</v>
      </c>
      <c r="L23" s="3">
        <f>J23-(J23*K23)</f>
        <v/>
      </c>
      <c r="M23" s="3" t="n"/>
      <c r="N23" s="3">
        <f>M23*0.1</f>
        <v/>
      </c>
      <c r="O23" s="3">
        <f>L23*(M23+N23)</f>
        <v/>
      </c>
      <c r="P23" s="3">
        <f>IF($O$29=0,0,O23/$O$29)</f>
        <v/>
      </c>
      <c r="Q23" s="3" t="n"/>
      <c r="R23" s="3" t="n"/>
      <c r="S23" s="3" t="inlineStr">
        <is>
          <t>solvent | src:bulk_solvent</t>
        </is>
      </c>
      <c r="T23" s="3" t="n"/>
      <c r="U23" s="3" t="n"/>
      <c r="V23" s="3" t="n"/>
    </row>
    <row r="24">
      <c r="A24" s="3" t="inlineStr">
        <is>
          <t>isopropanol</t>
        </is>
      </c>
      <c r="B24" s="3" t="inlineStr">
        <is>
          <t>67-63-0</t>
        </is>
      </c>
      <c r="C24" s="3" t="n"/>
      <c r="D24" s="3" t="n">
        <v>60.1</v>
      </c>
      <c r="E24" s="3" t="n">
        <v>0.785</v>
      </c>
      <c r="F24" s="3" t="n"/>
      <c r="G24" s="3" t="n"/>
      <c r="H24" s="3" t="n">
        <v>10</v>
      </c>
      <c r="I24" s="3" t="n"/>
      <c r="J24" s="3">
        <f>$J$28*E24*H24</f>
        <v/>
      </c>
      <c r="K24" s="3" t="n">
        <v>0</v>
      </c>
      <c r="L24" s="3">
        <f>J24-(J24*K24)</f>
        <v/>
      </c>
      <c r="M24" s="3" t="n"/>
      <c r="N24" s="3">
        <f>M24*0.1</f>
        <v/>
      </c>
      <c r="O24" s="3">
        <f>L24*(M24+N24)</f>
        <v/>
      </c>
      <c r="P24" s="3">
        <f>IF($O$29=0,0,O24/$O$29)</f>
        <v/>
      </c>
      <c r="Q24" s="3" t="n"/>
      <c r="R24" s="3" t="n"/>
      <c r="S24" s="3" t="inlineStr">
        <is>
          <t>solvent | src:bulk_solvent</t>
        </is>
      </c>
      <c r="T24" s="3" t="n"/>
      <c r="U24" s="3" t="n"/>
      <c r="V24" s="3" t="n"/>
    </row>
    <row r="25">
      <c r="A25" s="3" t="inlineStr">
        <is>
          <t>water</t>
        </is>
      </c>
      <c r="B25" s="3" t="inlineStr">
        <is>
          <t>7732-18-5</t>
        </is>
      </c>
      <c r="C25" s="3" t="n"/>
      <c r="D25" s="3" t="n">
        <v>18.02</v>
      </c>
      <c r="E25" s="3" t="n">
        <v>0.998</v>
      </c>
      <c r="F25" s="3" t="n"/>
      <c r="G25" s="3" t="n"/>
      <c r="H25" s="3" t="n">
        <v>10</v>
      </c>
      <c r="I25" s="3" t="n"/>
      <c r="J25" s="3">
        <f>$J$28*E25*H25</f>
        <v/>
      </c>
      <c r="K25" s="3" t="n">
        <v>0</v>
      </c>
      <c r="L25" s="3">
        <f>J25-(J25*K25)</f>
        <v/>
      </c>
      <c r="M25" s="3" t="n"/>
      <c r="N25" s="3">
        <f>M25*0.1</f>
        <v/>
      </c>
      <c r="O25" s="3">
        <f>L25*(M25+N25)</f>
        <v/>
      </c>
      <c r="P25" s="3">
        <f>IF($O$29=0,0,O25/$O$29)</f>
        <v/>
      </c>
      <c r="Q25" s="3" t="n"/>
      <c r="R25" s="3" t="n"/>
      <c r="S25" s="3" t="inlineStr">
        <is>
          <t>solvent | src:bulk_solvent</t>
        </is>
      </c>
      <c r="T25" s="3" t="n"/>
      <c r="U25" s="3" t="n"/>
      <c r="V25" s="3" t="n"/>
    </row>
    <row r="26">
      <c r="A26" s="3" t="inlineStr">
        <is>
          <t>ethyl acetate</t>
        </is>
      </c>
      <c r="B26" s="3" t="inlineStr">
        <is>
          <t>141-78-6</t>
        </is>
      </c>
      <c r="C26" s="3" t="n"/>
      <c r="D26" s="3" t="n">
        <v>88.11</v>
      </c>
      <c r="E26" s="3" t="n">
        <v>0.895</v>
      </c>
      <c r="F26" s="3" t="n"/>
      <c r="G26" s="3" t="n"/>
      <c r="H26" s="3" t="n">
        <v>10</v>
      </c>
      <c r="I26" s="3" t="n"/>
      <c r="J26" s="3">
        <f>$J$28*E26*H26</f>
        <v/>
      </c>
      <c r="K26" s="3" t="n">
        <v>0</v>
      </c>
      <c r="L26" s="3">
        <f>J26-(J26*K26)</f>
        <v/>
      </c>
      <c r="M26" s="3" t="n"/>
      <c r="N26" s="3">
        <f>M26*0.1</f>
        <v/>
      </c>
      <c r="O26" s="3">
        <f>L26*(M26+N26)</f>
        <v/>
      </c>
      <c r="P26" s="3">
        <f>IF($O$29=0,0,O26/$O$29)</f>
        <v/>
      </c>
      <c r="Q26" s="3" t="n"/>
      <c r="R26" s="3" t="n"/>
      <c r="S26" s="3" t="inlineStr">
        <is>
          <t>solvent | src:bulk_solvent</t>
        </is>
      </c>
      <c r="T26" s="3" t="n"/>
      <c r="U26" s="3" t="n"/>
      <c r="V26" s="3" t="n"/>
    </row>
    <row r="27">
      <c r="A27" s="3" t="inlineStr">
        <is>
          <t>water</t>
        </is>
      </c>
      <c r="B27" s="3" t="inlineStr">
        <is>
          <t>7732-18-5</t>
        </is>
      </c>
      <c r="C27" s="3" t="n"/>
      <c r="D27" s="3" t="n">
        <v>18.02</v>
      </c>
      <c r="E27" s="3" t="n">
        <v>0.998</v>
      </c>
      <c r="F27" s="3" t="n"/>
      <c r="G27" s="3" t="n"/>
      <c r="H27" s="3" t="n">
        <v>10</v>
      </c>
      <c r="I27" s="3" t="n"/>
      <c r="J27" s="3">
        <f>$J$28*E27*H27</f>
        <v/>
      </c>
      <c r="K27" s="3" t="n">
        <v>0</v>
      </c>
      <c r="L27" s="3">
        <f>J27-(J27*K27)</f>
        <v/>
      </c>
      <c r="M27" s="3" t="n"/>
      <c r="N27" s="3">
        <f>M27*0.1</f>
        <v/>
      </c>
      <c r="O27" s="3">
        <f>L27*(M27+N27)</f>
        <v/>
      </c>
      <c r="P27" s="3">
        <f>IF($O$29=0,0,O27/$O$29)</f>
        <v/>
      </c>
      <c r="Q27" s="3" t="n"/>
      <c r="R27" s="3" t="n"/>
      <c r="S27" s="3" t="inlineStr">
        <is>
          <t>solvent | src:bulk_solvent</t>
        </is>
      </c>
      <c r="T27" s="3" t="n"/>
      <c r="U27" s="3" t="n"/>
      <c r="V27" s="3" t="n"/>
    </row>
    <row r="28">
      <c r="A28" s="5" t="inlineStr">
        <is>
          <t>Stage-1</t>
        </is>
      </c>
      <c r="B28" s="6" t="n"/>
      <c r="C28" s="6" t="n"/>
      <c r="D28" s="6" t="n">
        <v>180.16</v>
      </c>
      <c r="E28" s="6" t="n"/>
      <c r="F28" s="6" t="n"/>
      <c r="G28" s="6" t="n">
        <v>0.9</v>
      </c>
      <c r="H28" s="6" t="n"/>
      <c r="I28" s="6" t="n"/>
      <c r="J28" s="6">
        <f>$B$4+($B$4*$B$5)</f>
        <v/>
      </c>
      <c r="K28" s="6" t="n"/>
      <c r="L28" s="6" t="n"/>
      <c r="M28" s="6" t="n"/>
      <c r="N28" s="6" t="n"/>
      <c r="O28" s="6">
        <f>SUM(O9:O27)</f>
        <v/>
      </c>
      <c r="P28" s="6" t="n"/>
      <c r="Q28" s="6" t="n"/>
      <c r="R28" s="6" t="n"/>
      <c r="S28" s="6" t="n"/>
      <c r="T28" s="6" t="inlineStr">
        <is>
          <t>Aldehyde to acid oxidation</t>
        </is>
      </c>
      <c r="U28" s="6" t="n"/>
      <c r="V28" s="6" t="n"/>
    </row>
    <row r="29">
      <c r="A29" s="1" t="inlineStr">
        <is>
          <t>Total Cost ($)</t>
        </is>
      </c>
      <c r="O29" s="1">
        <f>O28</f>
        <v/>
      </c>
    </row>
    <row r="30">
      <c r="A30" s="1" t="inlineStr">
        <is>
          <t>Cost / Kg ($)</t>
        </is>
      </c>
      <c r="O30" s="1">
        <f>O29/$B$4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2026-06-01T11:22:42Z</dcterms:created>
  <dcterms:modified xmlns:dcterms="http://purl.org/dc/terms/" xmlns:xsi="http://www.w3.org/2001/XMLSchema-instance" xsi:type="dcterms:W3CDTF">2026-06-01T11:22:42Z</dcterms:modified>
</cp:coreProperties>
</file>